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<sst xmlns="http://schemas.openxmlformats.org/spreadsheetml/2006/main" count="29" uniqueCount="29">
  <si>
    <t>Mach-E Select RWD-SR</t>
  </si>
  <si>
    <t>Mach-E Premium RWD-ER</t>
  </si>
  <si>
    <t>Mach-E Premium AWD-ER</t>
  </si>
  <si>
    <t>Ford Edge SEL</t>
  </si>
  <si>
    <t>Ford Edge Titanium</t>
  </si>
  <si>
    <t>Ford Edge ST (6 cyl)</t>
  </si>
  <si>
    <t>Total price of vehicle:</t>
  </si>
  <si>
    <t>Downpayment (input full price of vehicle if paying cash):</t>
  </si>
  <si>
    <t>Number of periods in loan (months):</t>
  </si>
  <si>
    <t>Interest rate:</t>
  </si>
  <si>
    <t>Monthly payment:</t>
  </si>
  <si>
    <t>Total interest paid over course of loan:</t>
  </si>
  <si>
    <t>Federal Tax Incentive</t>
  </si>
  <si>
    <t>State Tax Incentive</t>
  </si>
  <si>
    <t>Years to hold the vehicle before selling:</t>
  </si>
  <si>
    <t>Valuation when selling:</t>
  </si>
  <si>
    <t>Selling price after ownership:</t>
  </si>
  <si>
    <t>Average Miles Per Year</t>
  </si>
  <si>
    <t>Avg Price Of Electricity For Car</t>
  </si>
  <si>
    <t>Price of Gas</t>
  </si>
  <si>
    <t>MPG</t>
  </si>
  <si>
    <t>Average Gallons Of Fossil Fuel Per Year</t>
  </si>
  <si>
    <t>Average kWh Of Electricity Per Year (15kWh/100km)</t>
  </si>
  <si>
    <t>Average Cost Of Fuel Per Year</t>
  </si>
  <si>
    <t>Annual Maintenance Costs</t>
  </si>
  <si>
    <t>Annual Insurance Costs</t>
  </si>
  <si>
    <t>TCO per year:</t>
  </si>
  <si>
    <t>TCO before selling car (including incentives):</t>
  </si>
  <si>
    <t>Total cost of ownership after selling car: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</si>
</sst>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$]#,##0"/>
    <numFmt numFmtId="165" formatCode="0.0%"/>
    <numFmt numFmtId="166" formatCode="&quot;$&quot;#,##0.00"/>
    <numFmt numFmtId="167" formatCode="00.0%"/>
    <numFmt numFmtId="168" formatCode="&quot;$&quot;#,##0"/>
    <numFmt numFmtId="169" formatCode="_(&quot;$&quot;* #,##0.00_);_(&quot;$&quot;* \(#,##0.00\);_(&quot;$&quot;* &quot;-&quot;??_);_(@_)"/>
    <numFmt numFmtId="170" formatCode="###0"/>
  </numFmts>
  <fonts count="5">
    <font>
      <sz val="11.0"/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FFFFF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70AD47"/>
        <bgColor rgb="FF70AD47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/>
    <border>
      <left/>
      <right/>
      <top/>
      <bottom/>
    </border>
    <border>
      <left style="thin">
        <color rgb="FF000000"/>
      </left>
    </border>
    <border>
      <left/>
      <right/>
      <top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2" fontId="2" numFmtId="0" xfId="0" applyAlignment="1" applyBorder="1" applyFill="1" applyFont="1">
      <alignment horizontal="center" readingOrder="0" shrinkToFit="0" wrapText="1"/>
    </xf>
    <xf borderId="2" fillId="3" fontId="0" numFmtId="0" xfId="0" applyAlignment="1" applyBorder="1" applyFill="1" applyFont="1">
      <alignment horizontal="left"/>
    </xf>
    <xf borderId="3" fillId="4" fontId="0" numFmtId="164" xfId="0" applyAlignment="1" applyBorder="1" applyFill="1" applyFont="1" applyNumberFormat="1">
      <alignment horizontal="right" readingOrder="0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2" fontId="0" numFmtId="164" xfId="0" applyAlignment="1" applyFont="1" applyNumberFormat="1">
      <alignment horizontal="right" readingOrder="0"/>
    </xf>
    <xf borderId="0" fillId="2" fontId="0" numFmtId="1" xfId="0" applyAlignment="1" applyFont="1" applyNumberFormat="1">
      <alignment horizontal="right" readingOrder="0"/>
    </xf>
    <xf borderId="0" fillId="2" fontId="0" numFmtId="165" xfId="0" applyAlignment="1" applyFont="1" applyNumberFormat="1">
      <alignment horizontal="right" readingOrder="0"/>
    </xf>
    <xf borderId="0" fillId="2" fontId="0" numFmtId="166" xfId="0" applyAlignment="1" applyFont="1" applyNumberFormat="1">
      <alignment horizontal="right"/>
    </xf>
    <xf borderId="0" fillId="0" fontId="1" numFmtId="0" xfId="0" applyAlignment="1" applyFont="1">
      <alignment horizontal="left" readingOrder="0"/>
    </xf>
    <xf borderId="0" fillId="2" fontId="0" numFmtId="166" xfId="0" applyAlignment="1" applyFont="1" applyNumberFormat="1">
      <alignment horizontal="right" readingOrder="0"/>
    </xf>
    <xf borderId="0" fillId="2" fontId="0" numFmtId="0" xfId="0" applyAlignment="1" applyFont="1">
      <alignment horizontal="right" readingOrder="0"/>
    </xf>
    <xf borderId="0" fillId="0" fontId="0" numFmtId="2" xfId="0" applyAlignment="1" applyFont="1" applyNumberFormat="1">
      <alignment horizontal="left"/>
    </xf>
    <xf borderId="0" fillId="2" fontId="0" numFmtId="167" xfId="0" applyAlignment="1" applyFont="1" applyNumberFormat="1">
      <alignment horizontal="right" readingOrder="0"/>
    </xf>
    <xf borderId="0" fillId="3" fontId="0" numFmtId="0" xfId="0" applyAlignment="1" applyFont="1">
      <alignment horizontal="left"/>
    </xf>
    <xf borderId="0" fillId="4" fontId="0" numFmtId="166" xfId="0" applyAlignment="1" applyFont="1" applyNumberFormat="1">
      <alignment horizontal="right"/>
    </xf>
    <xf borderId="0" fillId="5" fontId="3" numFmtId="0" xfId="0" applyAlignment="1" applyFill="1" applyFont="1">
      <alignment horizontal="left" shrinkToFit="0" vertical="bottom" wrapText="1"/>
    </xf>
    <xf borderId="0" fillId="2" fontId="3" numFmtId="3" xfId="0" applyAlignment="1" applyFont="1" applyNumberFormat="1">
      <alignment horizontal="right" vertical="bottom"/>
    </xf>
    <xf borderId="0" fillId="0" fontId="1" numFmtId="3" xfId="0" applyFont="1" applyNumberFormat="1"/>
    <xf borderId="0" fillId="2" fontId="3" numFmtId="166" xfId="0" applyAlignment="1" applyFont="1" applyNumberFormat="1">
      <alignment horizontal="right" readingOrder="0" vertical="bottom"/>
    </xf>
    <xf borderId="0" fillId="2" fontId="3" numFmtId="166" xfId="0" applyAlignment="1" applyFont="1" applyNumberFormat="1">
      <alignment horizontal="right" vertical="bottom"/>
    </xf>
    <xf borderId="0" fillId="0" fontId="1" numFmtId="168" xfId="0" applyFont="1" applyNumberFormat="1"/>
    <xf borderId="0" fillId="2" fontId="1" numFmtId="168" xfId="0" applyAlignment="1" applyFont="1" applyNumberFormat="1">
      <alignment horizontal="right" vertical="bottom"/>
    </xf>
    <xf borderId="0" fillId="2" fontId="1" numFmtId="166" xfId="0" applyAlignment="1" applyFont="1" applyNumberFormat="1">
      <alignment horizontal="right" readingOrder="0" vertical="bottom"/>
    </xf>
    <xf borderId="0" fillId="0" fontId="1" numFmtId="166" xfId="0" applyFont="1" applyNumberFormat="1"/>
    <xf borderId="0" fillId="6" fontId="3" numFmtId="0" xfId="0" applyAlignment="1" applyFill="1" applyFont="1">
      <alignment horizontal="left" shrinkToFit="0" vertical="bottom" wrapText="1"/>
    </xf>
    <xf borderId="0" fillId="2" fontId="1" numFmtId="0" xfId="0" applyAlignment="1" applyFont="1">
      <alignment horizontal="right" vertical="bottom"/>
    </xf>
    <xf borderId="0" fillId="2" fontId="1" numFmtId="0" xfId="0" applyAlignment="1" applyFont="1">
      <alignment horizontal="right" readingOrder="0" vertical="bottom"/>
    </xf>
    <xf borderId="0" fillId="0" fontId="4" numFmtId="169" xfId="0" applyAlignment="1" applyFont="1" applyNumberFormat="1">
      <alignment horizontal="left"/>
    </xf>
    <xf borderId="0" fillId="2" fontId="1" numFmtId="1" xfId="0" applyAlignment="1" applyFont="1" applyNumberFormat="1">
      <alignment horizontal="right" vertical="bottom"/>
    </xf>
    <xf borderId="0" fillId="0" fontId="1" numFmtId="170" xfId="0" applyFont="1" applyNumberFormat="1"/>
    <xf borderId="0" fillId="2" fontId="3" numFmtId="3" xfId="0" applyAlignment="1" applyFont="1" applyNumberFormat="1">
      <alignment horizontal="right" vertical="bottom"/>
    </xf>
    <xf borderId="0" fillId="0" fontId="1" numFmtId="3" xfId="0" applyFont="1" applyNumberFormat="1"/>
    <xf borderId="0" fillId="3" fontId="3" numFmtId="0" xfId="0" applyAlignment="1" applyFont="1">
      <alignment horizontal="left" shrinkToFit="0" vertical="bottom" wrapText="1"/>
    </xf>
    <xf borderId="0" fillId="4" fontId="3" numFmtId="168" xfId="0" applyAlignment="1" applyFont="1" applyNumberFormat="1">
      <alignment horizontal="right" vertical="bottom"/>
    </xf>
    <xf borderId="0" fillId="2" fontId="0" numFmtId="166" xfId="0" applyAlignment="1" applyFont="1" applyNumberFormat="1">
      <alignment horizontal="right" readingOrder="0"/>
    </xf>
    <xf borderId="0" fillId="0" fontId="1" numFmtId="0" xfId="0" applyAlignment="1" applyFont="1">
      <alignment horizontal="right"/>
    </xf>
    <xf borderId="1" fillId="3" fontId="0" numFmtId="0" xfId="0" applyAlignment="1" applyBorder="1" applyFont="1">
      <alignment horizontal="left" readingOrder="0"/>
    </xf>
    <xf borderId="1" fillId="4" fontId="0" numFmtId="166" xfId="0" applyAlignment="1" applyBorder="1" applyFont="1" applyNumberFormat="1">
      <alignment horizontal="right"/>
    </xf>
    <xf borderId="0" fillId="0" fontId="0" numFmtId="0" xfId="0" applyAlignment="1" applyFont="1">
      <alignment horizontal="right"/>
    </xf>
    <xf borderId="1" fillId="3" fontId="0" numFmtId="0" xfId="0" applyAlignment="1" applyBorder="1" applyFont="1">
      <alignment horizontal="left"/>
    </xf>
    <xf borderId="1" fillId="4" fontId="2" numFmtId="166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71"/>
    <col customWidth="1" min="2" max="7" width="17.29"/>
    <col customWidth="1" min="8" max="8" width="18.43"/>
    <col customWidth="1" min="9" max="13" width="8.71"/>
    <col customWidth="1" min="14" max="14" width="11.86"/>
    <col customWidth="1" min="15" max="16" width="8.71"/>
    <col customWidth="1" min="17" max="17" width="11.57"/>
    <col customWidth="1" min="18" max="28" width="8.71"/>
  </cols>
  <sheetData>
    <row r="1" ht="33.0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3" t="s">
        <v>6</v>
      </c>
      <c r="B2" s="4">
        <v>43895.0</v>
      </c>
      <c r="C2" s="4">
        <v>52000.0</v>
      </c>
      <c r="D2" s="4">
        <v>59900.0</v>
      </c>
      <c r="E2" s="4">
        <v>35283.0</v>
      </c>
      <c r="F2" s="4">
        <v>39397.0</v>
      </c>
      <c r="G2" s="4">
        <v>46139.0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6" t="s">
        <v>7</v>
      </c>
      <c r="B3" s="7">
        <v>10000.0</v>
      </c>
      <c r="C3" s="7">
        <v>10000.0</v>
      </c>
      <c r="D3" s="7">
        <v>10000.0</v>
      </c>
      <c r="E3" s="7">
        <v>10000.0</v>
      </c>
      <c r="F3" s="7">
        <v>10000.0</v>
      </c>
      <c r="G3" s="7">
        <v>10000.0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>
      <c r="A4" s="6" t="s">
        <v>8</v>
      </c>
      <c r="B4" s="8">
        <v>84.0</v>
      </c>
      <c r="C4" s="8">
        <v>84.0</v>
      </c>
      <c r="D4" s="8">
        <v>84.0</v>
      </c>
      <c r="E4" s="8">
        <v>84.0</v>
      </c>
      <c r="F4" s="8">
        <v>84.0</v>
      </c>
      <c r="G4" s="8">
        <v>84.0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>
      <c r="A5" s="6" t="s">
        <v>9</v>
      </c>
      <c r="B5" s="9">
        <v>0.029</v>
      </c>
      <c r="C5" s="9">
        <v>0.029</v>
      </c>
      <c r="D5" s="9">
        <v>0.029</v>
      </c>
      <c r="E5" s="9">
        <v>0.029</v>
      </c>
      <c r="F5" s="9">
        <v>0.029</v>
      </c>
      <c r="G5" s="9">
        <v>0.029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>
      <c r="A6" s="6" t="s">
        <v>10</v>
      </c>
      <c r="B6" s="10">
        <f t="shared" ref="B6:G6" si="1">-PMT(B5/12,B4,(B2-B3))</f>
        <v>446.3388183</v>
      </c>
      <c r="C6" s="10">
        <f t="shared" si="1"/>
        <v>553.06772</v>
      </c>
      <c r="D6" s="10">
        <f t="shared" si="1"/>
        <v>657.0971245</v>
      </c>
      <c r="E6" s="10">
        <f t="shared" si="1"/>
        <v>332.9335991</v>
      </c>
      <c r="F6" s="10">
        <f t="shared" si="1"/>
        <v>387.1078991</v>
      </c>
      <c r="G6" s="10">
        <f t="shared" si="1"/>
        <v>475.8884365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>
      <c r="A7" s="6" t="s">
        <v>11</v>
      </c>
      <c r="B7" s="10">
        <f t="shared" ref="B7:G7" si="2">IF((B2-B3&gt;0),-CUMIPMT(B5/12,B4,B2-B3,1,B4,1),0)</f>
        <v>3507.072396</v>
      </c>
      <c r="C7" s="10">
        <f t="shared" si="2"/>
        <v>4345.686403</v>
      </c>
      <c r="D7" s="10">
        <f t="shared" si="2"/>
        <v>5163.089321</v>
      </c>
      <c r="E7" s="10">
        <f t="shared" si="2"/>
        <v>2615.999746</v>
      </c>
      <c r="F7" s="10">
        <f t="shared" si="2"/>
        <v>3041.670076</v>
      </c>
      <c r="G7" s="10">
        <f t="shared" si="2"/>
        <v>3739.256212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>
      <c r="A8" s="11" t="s">
        <v>12</v>
      </c>
      <c r="B8" s="7">
        <v>7500.0</v>
      </c>
      <c r="C8" s="7">
        <v>7500.0</v>
      </c>
      <c r="D8" s="7">
        <v>7500.0</v>
      </c>
      <c r="E8" s="12"/>
      <c r="F8" s="12"/>
      <c r="G8" s="1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>
      <c r="A9" s="11" t="s">
        <v>13</v>
      </c>
      <c r="B9" s="7">
        <v>2500.0</v>
      </c>
      <c r="C9" s="7">
        <v>2500.0</v>
      </c>
      <c r="D9" s="7">
        <v>2500.0</v>
      </c>
      <c r="E9" s="12"/>
      <c r="F9" s="12"/>
      <c r="G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>
      <c r="A10" s="5" t="s">
        <v>14</v>
      </c>
      <c r="B10" s="13">
        <v>7.0</v>
      </c>
      <c r="C10" s="13">
        <v>7.0</v>
      </c>
      <c r="D10" s="13">
        <v>7.0</v>
      </c>
      <c r="E10" s="13">
        <v>7.0</v>
      </c>
      <c r="F10" s="13">
        <v>7.0</v>
      </c>
      <c r="G10" s="13">
        <v>7.0</v>
      </c>
      <c r="I10" s="5"/>
      <c r="J10" s="5"/>
      <c r="K10" s="5"/>
      <c r="L10" s="5"/>
      <c r="M10" s="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>
      <c r="A11" s="11" t="s">
        <v>15</v>
      </c>
      <c r="B11" s="15">
        <v>0.35</v>
      </c>
      <c r="C11" s="15">
        <v>0.35</v>
      </c>
      <c r="D11" s="15">
        <v>0.35</v>
      </c>
      <c r="E11" s="15">
        <v>0.35</v>
      </c>
      <c r="F11" s="15">
        <v>0.35</v>
      </c>
      <c r="G11" s="15">
        <v>0.35</v>
      </c>
      <c r="I11" s="5"/>
      <c r="J11" s="5"/>
      <c r="K11" s="5"/>
      <c r="L11" s="5"/>
      <c r="M11" s="5"/>
      <c r="N11" s="1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>
      <c r="A12" s="16" t="s">
        <v>16</v>
      </c>
      <c r="B12" s="17">
        <f t="shared" ref="B12:G12" si="3">B11*B2</f>
        <v>15363.25</v>
      </c>
      <c r="C12" s="17">
        <f t="shared" si="3"/>
        <v>18200</v>
      </c>
      <c r="D12" s="17">
        <f t="shared" si="3"/>
        <v>20965</v>
      </c>
      <c r="E12" s="17">
        <f t="shared" si="3"/>
        <v>12349.05</v>
      </c>
      <c r="F12" s="17">
        <f t="shared" si="3"/>
        <v>13788.95</v>
      </c>
      <c r="G12" s="17">
        <f t="shared" si="3"/>
        <v>16148.65</v>
      </c>
      <c r="I12" s="5"/>
      <c r="J12" s="5"/>
      <c r="K12" s="5"/>
      <c r="L12" s="5"/>
      <c r="M12" s="5"/>
      <c r="N12" s="14"/>
      <c r="O12" s="5"/>
      <c r="P12" s="14"/>
      <c r="Q12" s="5"/>
      <c r="R12" s="14"/>
      <c r="S12" s="5"/>
      <c r="T12" s="14"/>
      <c r="U12" s="5"/>
      <c r="V12" s="14"/>
      <c r="W12" s="5"/>
      <c r="X12" s="14"/>
      <c r="Y12" s="5"/>
      <c r="Z12" s="14"/>
      <c r="AA12" s="5"/>
      <c r="AB12" s="14" t="str">
        <f>(#REF!*#REF!)*500</f>
        <v>#REF!</v>
      </c>
    </row>
    <row r="13" ht="15.75" customHeight="1">
      <c r="A13" s="18" t="s">
        <v>17</v>
      </c>
      <c r="B13" s="19">
        <v>15000.0</v>
      </c>
      <c r="C13" s="19">
        <v>15000.0</v>
      </c>
      <c r="D13" s="19">
        <v>15000.0</v>
      </c>
      <c r="E13" s="19">
        <v>15000.0</v>
      </c>
      <c r="F13" s="19">
        <v>15000.0</v>
      </c>
      <c r="G13" s="19">
        <v>15000.0</v>
      </c>
      <c r="H13" s="2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5.75" customHeight="1">
      <c r="A14" s="18" t="s">
        <v>18</v>
      </c>
      <c r="B14" s="21">
        <v>0.13</v>
      </c>
      <c r="C14" s="22">
        <v>0.13</v>
      </c>
      <c r="D14" s="22">
        <v>0.13</v>
      </c>
      <c r="E14" s="22"/>
      <c r="F14" s="22"/>
      <c r="G14" s="22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5.75" customHeight="1">
      <c r="A15" s="18" t="s">
        <v>19</v>
      </c>
      <c r="B15" s="24"/>
      <c r="C15" s="24"/>
      <c r="D15" s="24"/>
      <c r="E15" s="25">
        <v>3.1</v>
      </c>
      <c r="F15" s="25">
        <v>3.1</v>
      </c>
      <c r="G15" s="25">
        <v>3.1</v>
      </c>
      <c r="H15" s="2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5.75" customHeight="1">
      <c r="A16" s="27" t="s">
        <v>20</v>
      </c>
      <c r="B16" s="28"/>
      <c r="C16" s="28"/>
      <c r="D16" s="28"/>
      <c r="E16" s="29">
        <v>23.0</v>
      </c>
      <c r="F16" s="29">
        <v>23.0</v>
      </c>
      <c r="G16" s="29">
        <v>21.0</v>
      </c>
      <c r="I16" s="5"/>
      <c r="J16" s="5"/>
      <c r="K16" s="5"/>
      <c r="L16" s="5"/>
      <c r="M16" s="30">
        <f>B2-B3</f>
        <v>33895</v>
      </c>
      <c r="N16" s="1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5.75" customHeight="1">
      <c r="A17" s="27" t="s">
        <v>21</v>
      </c>
      <c r="B17" s="28"/>
      <c r="C17" s="28"/>
      <c r="D17" s="28"/>
      <c r="E17" s="31">
        <f t="shared" ref="E17:G17" si="4">E13/E16</f>
        <v>652.173913</v>
      </c>
      <c r="F17" s="31">
        <f t="shared" si="4"/>
        <v>652.173913</v>
      </c>
      <c r="G17" s="31">
        <f t="shared" si="4"/>
        <v>714.2857143</v>
      </c>
      <c r="H17" s="32"/>
      <c r="I17" s="5"/>
      <c r="J17" s="5"/>
      <c r="K17" s="5"/>
      <c r="L17" s="5"/>
      <c r="M17" s="30">
        <f>E2-E3</f>
        <v>25283</v>
      </c>
      <c r="N17" s="1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5.75" customHeight="1">
      <c r="A18" s="27" t="s">
        <v>22</v>
      </c>
      <c r="B18" s="33">
        <f t="shared" ref="B18:D18" si="5">15*(B13/62)</f>
        <v>3629.032258</v>
      </c>
      <c r="C18" s="33">
        <f t="shared" si="5"/>
        <v>3629.032258</v>
      </c>
      <c r="D18" s="33">
        <f t="shared" si="5"/>
        <v>3629.032258</v>
      </c>
      <c r="E18" s="33"/>
      <c r="F18" s="33"/>
      <c r="G18" s="33"/>
      <c r="H18" s="34"/>
      <c r="I18" s="5"/>
      <c r="J18" s="5"/>
      <c r="K18" s="5"/>
      <c r="L18" s="5"/>
      <c r="M18" s="30">
        <f>F2-F3</f>
        <v>29397</v>
      </c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ht="15.75" customHeight="1">
      <c r="A19" s="35" t="s">
        <v>23</v>
      </c>
      <c r="B19" s="36">
        <f t="shared" ref="B19:D19" si="6">B14*B18</f>
        <v>471.7741935</v>
      </c>
      <c r="C19" s="36">
        <f t="shared" si="6"/>
        <v>471.7741935</v>
      </c>
      <c r="D19" s="36">
        <f t="shared" si="6"/>
        <v>471.7741935</v>
      </c>
      <c r="E19" s="36">
        <f t="shared" ref="E19:G19" si="7">E17*E15</f>
        <v>2021.73913</v>
      </c>
      <c r="F19" s="36">
        <f t="shared" si="7"/>
        <v>2021.73913</v>
      </c>
      <c r="G19" s="36">
        <f t="shared" si="7"/>
        <v>2214.285714</v>
      </c>
      <c r="H19" s="23"/>
      <c r="I19" s="5"/>
      <c r="J19" s="5"/>
      <c r="K19" s="5"/>
      <c r="L19" s="5"/>
      <c r="M19" s="30">
        <f>G2-G3</f>
        <v>36139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>
      <c r="A20" s="11" t="s">
        <v>24</v>
      </c>
      <c r="B20" s="37">
        <v>250.0</v>
      </c>
      <c r="C20" s="37">
        <v>250.0</v>
      </c>
      <c r="D20" s="37">
        <v>250.0</v>
      </c>
      <c r="E20" s="37">
        <v>500.0</v>
      </c>
      <c r="F20" s="37">
        <v>500.0</v>
      </c>
      <c r="G20" s="37">
        <v>500.0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>
      <c r="A21" s="11" t="s">
        <v>25</v>
      </c>
      <c r="B21" s="37">
        <v>1400.0</v>
      </c>
      <c r="C21" s="37">
        <v>1400.0</v>
      </c>
      <c r="D21" s="37">
        <v>1400.0</v>
      </c>
      <c r="E21" s="37">
        <v>1200.0</v>
      </c>
      <c r="F21" s="37">
        <v>1200.0</v>
      </c>
      <c r="G21" s="37">
        <v>1200.0</v>
      </c>
      <c r="I21" s="5"/>
      <c r="J21" s="5"/>
      <c r="K21" s="5"/>
      <c r="L21" s="5"/>
      <c r="M21" s="5"/>
      <c r="N21" s="1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>
      <c r="A22" s="5"/>
      <c r="B22" s="38"/>
      <c r="C22" s="38"/>
      <c r="D22" s="38"/>
      <c r="E22" s="38"/>
      <c r="F22" s="38"/>
      <c r="G22" s="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15.75" customHeight="1">
      <c r="A23" s="39" t="s">
        <v>26</v>
      </c>
      <c r="B23" s="40">
        <f t="shared" ref="B23:G23" si="8">B25/B10</f>
        <v>7263.554299</v>
      </c>
      <c r="C23" s="40">
        <f t="shared" si="8"/>
        <v>8544.301119</v>
      </c>
      <c r="D23" s="40">
        <f t="shared" si="8"/>
        <v>9792.653973</v>
      </c>
      <c r="E23" s="40">
        <f t="shared" si="8"/>
        <v>8716.94232</v>
      </c>
      <c r="F23" s="40">
        <f t="shared" si="8"/>
        <v>9367.03392</v>
      </c>
      <c r="G23" s="40">
        <f t="shared" si="8"/>
        <v>10624.94695</v>
      </c>
      <c r="H23" s="5"/>
      <c r="I23" s="5"/>
      <c r="J23" s="5"/>
      <c r="K23" s="5"/>
      <c r="L23" s="5"/>
      <c r="M23" s="5"/>
      <c r="N23" s="1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15.75" customHeight="1">
      <c r="A24" s="5"/>
      <c r="B24" s="38"/>
      <c r="C24" s="38"/>
      <c r="D24" s="38"/>
      <c r="E24" s="38"/>
      <c r="F24" s="38"/>
      <c r="G24" s="38"/>
      <c r="H24" s="5"/>
      <c r="I24" s="5"/>
      <c r="J24" s="5"/>
      <c r="K24" s="5"/>
      <c r="L24" s="5"/>
      <c r="M24" s="5"/>
      <c r="N24" s="1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5.75" customHeight="1">
      <c r="A25" s="39" t="s">
        <v>27</v>
      </c>
      <c r="B25" s="40">
        <f t="shared" ref="B25:G25" si="9">B3+(B6*B4)+(B19*B10)+B20+((B21)*B10)-B8-B9</f>
        <v>50844.88009</v>
      </c>
      <c r="C25" s="40">
        <f t="shared" si="9"/>
        <v>59810.10783</v>
      </c>
      <c r="D25" s="40">
        <f t="shared" si="9"/>
        <v>68548.57781</v>
      </c>
      <c r="E25" s="40">
        <f t="shared" si="9"/>
        <v>61018.59624</v>
      </c>
      <c r="F25" s="40">
        <f t="shared" si="9"/>
        <v>65569.23744</v>
      </c>
      <c r="G25" s="40">
        <f t="shared" si="9"/>
        <v>74374.62866</v>
      </c>
      <c r="H25" s="5"/>
      <c r="I25" s="5"/>
      <c r="J25" s="5"/>
      <c r="K25" s="5"/>
      <c r="L25" s="5"/>
      <c r="M25" s="5"/>
      <c r="N25" s="1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5.75" customHeight="1">
      <c r="A26" s="5"/>
      <c r="B26" s="41"/>
      <c r="C26" s="41"/>
      <c r="D26" s="41"/>
      <c r="E26" s="41"/>
      <c r="F26" s="41"/>
      <c r="G26" s="4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15.75" customHeight="1">
      <c r="A27" s="42" t="s">
        <v>28</v>
      </c>
      <c r="B27" s="43">
        <f t="shared" ref="B27:G27" si="10">B25-B12</f>
        <v>35481.63009</v>
      </c>
      <c r="C27" s="43">
        <f t="shared" si="10"/>
        <v>41610.10783</v>
      </c>
      <c r="D27" s="43">
        <f t="shared" si="10"/>
        <v>47583.57781</v>
      </c>
      <c r="E27" s="43">
        <f t="shared" si="10"/>
        <v>48669.54624</v>
      </c>
      <c r="F27" s="43">
        <f t="shared" si="10"/>
        <v>51780.28744</v>
      </c>
      <c r="G27" s="43">
        <f t="shared" si="10"/>
        <v>58225.97866</v>
      </c>
      <c r="H27" s="5"/>
      <c r="I27" s="5"/>
      <c r="J27" s="5"/>
      <c r="K27" s="5"/>
      <c r="L27" s="5"/>
      <c r="M27" s="5"/>
      <c r="N27" s="1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30" t="str">
        <f t="shared" ref="M28:M30" si="11">#REF!-#REF!</f>
        <v>#REF!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0" t="str">
        <f t="shared" si="11"/>
        <v>#REF!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30" t="str">
        <f t="shared" si="11"/>
        <v>#REF!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</sheetData>
  <printOptions/>
  <pageMargins bottom="0.75" footer="0.0" header="0.0" left="0.7" right="0.7" top="0.75"/>
  <pageSetup orientation="portrait"/>
  <drawing r:id="rId1"/>
</worksheet>
</file>